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ischels\Documents\#MUT\XLKompendium_2025\Buchdaten\"/>
    </mc:Choice>
  </mc:AlternateContent>
  <xr:revisionPtr revIDLastSave="0" documentId="13_ncr:1_{81F67C07-DDB1-4A33-BB62-77DEACE930AD}" xr6:coauthVersionLast="47" xr6:coauthVersionMax="47" xr10:uidLastSave="{00000000-0000-0000-0000-000000000000}"/>
  <bookViews>
    <workbookView xWindow="-120" yWindow="-120" windowWidth="29040" windowHeight="15720" tabRatio="867" xr2:uid="{00000000-000D-0000-FFFF-FFFF00000000}"/>
  </bookViews>
  <sheets>
    <sheet name="Dollarkurs" sheetId="1" r:id="rId1"/>
    <sheet name="Abschreibung" sheetId="4" r:id="rId2"/>
    <sheet name="Datum in Text" sheetId="35" r:id="rId3"/>
    <sheet name="Versuch" sheetId="6" r:id="rId4"/>
    <sheet name="Italien 2010" sheetId="41" r:id="rId5"/>
    <sheet name="Italien 2011" sheetId="40" r:id="rId6"/>
    <sheet name="Auswertung" sheetId="38" r:id="rId7"/>
    <sheet name="Kosten" sheetId="5" r:id="rId8"/>
    <sheet name="Fehler" sheetId="9" r:id="rId9"/>
    <sheet name="Materialschein" sheetId="36" r:id="rId10"/>
    <sheet name="Rechnung" sheetId="8" r:id="rId11"/>
    <sheet name="Zufallszahlen" sheetId="7" r:id="rId12"/>
    <sheet name="Umsatz" sheetId="10" r:id="rId13"/>
    <sheet name="Zwischensummen" sheetId="12" r:id="rId14"/>
    <sheet name="SUMME" sheetId="11" r:id="rId15"/>
    <sheet name="RMZ" sheetId="13" r:id="rId16"/>
    <sheet name="Schachtel" sheetId="14" r:id="rId17"/>
  </sheets>
  <definedNames>
    <definedName name="Adria" localSheetId="4">'Italien 2010'!$B$6:$C$6</definedName>
    <definedName name="Adria" localSheetId="5">'Italien 2011'!$B$6:$C$6</definedName>
    <definedName name="Gesamtkosten">Versuch!$C$14</definedName>
    <definedName name="jh">YEAR(TODAY())</definedName>
    <definedName name="MwSt">19%</definedName>
    <definedName name="MwSt_reduziert">7%</definedName>
    <definedName name="Neapel" localSheetId="4">'Italien 2010'!$B$7:$C$7</definedName>
    <definedName name="Neapel" localSheetId="5">'Italien 2011'!$B$7:$C$7</definedName>
    <definedName name="Provisionen">Fehler!$H$1:$I$6</definedName>
    <definedName name="Reiseziel" localSheetId="4">'Italien 2010'!$B$4:$C$8</definedName>
    <definedName name="Reiseziel" localSheetId="5">'Italien 2011'!$B$4:$C$8</definedName>
    <definedName name="Sizilien" localSheetId="4">'Italien 2010'!$B$8:$C$8</definedName>
    <definedName name="Sizilien" localSheetId="5">'Italien 2011'!$B$8:$C$8</definedName>
    <definedName name="Sommer" localSheetId="4">'Italien 2010'!$B$4:$B$8</definedName>
    <definedName name="Sommer" localSheetId="5">'Italien 2011'!$B$4:$B$8</definedName>
    <definedName name="Toskana" localSheetId="4">'Italien 2010'!$B$4:$C$4</definedName>
    <definedName name="Toskana" localSheetId="5">'Italien 2011'!$B$4:$C$4</definedName>
    <definedName name="Venedig" localSheetId="4">'Italien 2010'!$B$5:$C$5</definedName>
    <definedName name="Venedig" localSheetId="5">'Italien 2011'!$B$5:$C$5</definedName>
    <definedName name="Winter" localSheetId="4">'Italien 2010'!$C$4:$C$8</definedName>
    <definedName name="Winter" localSheetId="5">'Italien 2011'!$C$4:$C$8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9" l="1"/>
  <c r="F3" i="9" s="1"/>
  <c r="B9" i="38"/>
  <c r="B5" i="38" l="1"/>
  <c r="B4" i="38"/>
  <c r="B3" i="38"/>
  <c r="C9" i="41"/>
  <c r="B9" i="41"/>
  <c r="C9" i="40"/>
  <c r="B9" i="40"/>
  <c r="F7" i="36"/>
  <c r="D15" i="36"/>
  <c r="D14" i="36"/>
  <c r="D13" i="36"/>
  <c r="D12" i="36"/>
  <c r="A1" i="35"/>
  <c r="B6" i="4"/>
  <c r="C6" i="4"/>
  <c r="D6" i="4"/>
  <c r="C7" i="4"/>
  <c r="C8" i="4"/>
  <c r="C9" i="4"/>
  <c r="C10" i="4"/>
  <c r="E9" i="5"/>
  <c r="E10" i="5"/>
  <c r="E11" i="5"/>
  <c r="E12" i="5"/>
  <c r="B4" i="14"/>
  <c r="B1" i="14"/>
  <c r="B2" i="14" s="1"/>
  <c r="B4" i="13"/>
  <c r="A14" i="11"/>
  <c r="B5" i="12"/>
  <c r="B9" i="12"/>
  <c r="B13" i="12"/>
  <c r="B17" i="12"/>
  <c r="B6" i="11"/>
  <c r="B8" i="10"/>
  <c r="C8" i="10"/>
  <c r="D8" i="10"/>
  <c r="E8" i="10"/>
  <c r="F8" i="10"/>
  <c r="G8" i="10"/>
  <c r="H4" i="10"/>
  <c r="B10" i="10" s="1"/>
  <c r="H5" i="10"/>
  <c r="H6" i="10"/>
  <c r="H7" i="10"/>
  <c r="B13" i="10"/>
  <c r="B12" i="10"/>
  <c r="B11" i="10"/>
  <c r="A16" i="9"/>
  <c r="B16" i="9"/>
  <c r="A17" i="9"/>
  <c r="B17" i="9"/>
  <c r="A18" i="9"/>
  <c r="B18" i="9"/>
  <c r="B13" i="9"/>
  <c r="B8" i="9"/>
  <c r="A2" i="9"/>
  <c r="A1" i="9"/>
  <c r="H1" i="8"/>
  <c r="F5" i="8"/>
  <c r="G5" i="8" s="1"/>
  <c r="H5" i="8" s="1"/>
  <c r="F6" i="8"/>
  <c r="G6" i="8" s="1"/>
  <c r="H6" i="8" s="1"/>
  <c r="F7" i="8"/>
  <c r="G7" i="8" s="1"/>
  <c r="H7" i="8" s="1"/>
  <c r="F4" i="8"/>
  <c r="G4" i="8" s="1"/>
  <c r="H4" i="8" s="1"/>
  <c r="A2" i="7"/>
  <c r="A3" i="7"/>
  <c r="A4" i="7"/>
  <c r="A5" i="7"/>
  <c r="A6" i="7"/>
  <c r="A7" i="7"/>
  <c r="A8" i="7"/>
  <c r="A9" i="7"/>
  <c r="A10" i="7"/>
  <c r="A1" i="7"/>
  <c r="C13" i="6"/>
  <c r="C14" i="6" s="1"/>
  <c r="C8" i="5"/>
  <c r="D8" i="5"/>
  <c r="B8" i="5"/>
  <c r="B5" i="1"/>
  <c r="B3" i="1"/>
  <c r="B4" i="1"/>
  <c r="B2" i="1"/>
  <c r="B13" i="38"/>
  <c r="B12" i="38"/>
  <c r="B11" i="38"/>
  <c r="B10" i="38"/>
  <c r="B6" i="38" l="1"/>
  <c r="B16" i="10"/>
  <c r="C16" i="10" s="1"/>
  <c r="B18" i="10"/>
  <c r="C18" i="10" s="1"/>
  <c r="E8" i="5"/>
  <c r="B5" i="5" s="1"/>
  <c r="B18" i="12"/>
  <c r="B7" i="4"/>
  <c r="D7" i="4" s="1"/>
  <c r="B15" i="10"/>
  <c r="C15" i="10" s="1"/>
  <c r="B17" i="10"/>
  <c r="C17" i="10" s="1"/>
  <c r="B8" i="4" l="1"/>
  <c r="B9" i="4" s="1"/>
  <c r="D8" i="4" l="1"/>
  <c r="D9" i="4"/>
  <c r="B10" i="4"/>
  <c r="D10" i="4" s="1"/>
</calcChain>
</file>

<file path=xl/sharedStrings.xml><?xml version="1.0" encoding="utf-8"?>
<sst xmlns="http://schemas.openxmlformats.org/spreadsheetml/2006/main" count="161" uniqueCount="126">
  <si>
    <t>Dollarkurs:</t>
  </si>
  <si>
    <t>Betrag in EUR</t>
  </si>
  <si>
    <t>Betrag in $</t>
  </si>
  <si>
    <t>Anschaffungskosten:</t>
  </si>
  <si>
    <t>Nutzungsdauer:</t>
  </si>
  <si>
    <t>Zinssatz:</t>
  </si>
  <si>
    <t>Periode</t>
  </si>
  <si>
    <t>AfA</t>
  </si>
  <si>
    <t>Kapitalkosten</t>
  </si>
  <si>
    <t>Restbuchungswert</t>
  </si>
  <si>
    <t>Material</t>
  </si>
  <si>
    <t>Stahl</t>
  </si>
  <si>
    <t>Lack</t>
  </si>
  <si>
    <t>Sonstiges</t>
  </si>
  <si>
    <t>Herstellung</t>
  </si>
  <si>
    <t>Gesamtkosten</t>
  </si>
  <si>
    <t>Gesamtkosten:</t>
  </si>
  <si>
    <t>Januar</t>
  </si>
  <si>
    <t>Februar</t>
  </si>
  <si>
    <t>März</t>
  </si>
  <si>
    <t>Kostenübersicht Karosseriefertigung</t>
  </si>
  <si>
    <t>Teilenummer:</t>
  </si>
  <si>
    <t>A-20-300-121</t>
  </si>
  <si>
    <t>Braunschweig</t>
  </si>
  <si>
    <t>Kostenstelle:</t>
  </si>
  <si>
    <t>1. Quartal</t>
  </si>
  <si>
    <t>Kosten</t>
  </si>
  <si>
    <t>Dauer:</t>
  </si>
  <si>
    <t>Versuch:</t>
  </si>
  <si>
    <t>Belastungstest neue Hinterachse</t>
  </si>
  <si>
    <t>Ort:</t>
  </si>
  <si>
    <t>Schweden</t>
  </si>
  <si>
    <t>Versuchsmaterial</t>
  </si>
  <si>
    <t>Ausstattung</t>
  </si>
  <si>
    <t>Messgeräte</t>
  </si>
  <si>
    <t>Zubehör</t>
  </si>
  <si>
    <t>Fahrzeugmiete pro LKW</t>
  </si>
  <si>
    <t>Anzahl LKW</t>
  </si>
  <si>
    <t>Mietkosten</t>
  </si>
  <si>
    <t>Art.-Nr.</t>
  </si>
  <si>
    <t>Menge</t>
  </si>
  <si>
    <t>Preis</t>
  </si>
  <si>
    <t>10-200</t>
  </si>
  <si>
    <t>10-400</t>
  </si>
  <si>
    <t>Bezeichnung</t>
  </si>
  <si>
    <t>12-100</t>
  </si>
  <si>
    <t>12-500</t>
  </si>
  <si>
    <t>DVD-ROM</t>
  </si>
  <si>
    <t>Druckerpapier A4</t>
  </si>
  <si>
    <t>MwSt. reduziert</t>
  </si>
  <si>
    <t>Fachbücher</t>
  </si>
  <si>
    <t>*</t>
  </si>
  <si>
    <t>Blumenstrauß</t>
  </si>
  <si>
    <t>MwSt.</t>
  </si>
  <si>
    <t>Bruttobetrag</t>
  </si>
  <si>
    <t>Nettobetrag</t>
  </si>
  <si>
    <t>Rechnung</t>
  </si>
  <si>
    <t>Menge:</t>
  </si>
  <si>
    <t>Preis:</t>
  </si>
  <si>
    <t>Gesamt:</t>
  </si>
  <si>
    <t>3 Stück</t>
  </si>
  <si>
    <t>Umsatz Gesamt:</t>
  </si>
  <si>
    <t>Umsatz Hamburg:</t>
  </si>
  <si>
    <t>%-Anteil Hamburg:</t>
  </si>
  <si>
    <t>Umsatz:</t>
  </si>
  <si>
    <t>Provision:</t>
  </si>
  <si>
    <t>Provision in EUR:</t>
  </si>
  <si>
    <t>April</t>
  </si>
  <si>
    <t>Mai</t>
  </si>
  <si>
    <t>Juni</t>
  </si>
  <si>
    <t>Regionale Umsätze 1. Halbjahr</t>
  </si>
  <si>
    <t>Gesamtumsatz:</t>
  </si>
  <si>
    <t>Größter Umsatz:</t>
  </si>
  <si>
    <t>Kleinster Umsatz:</t>
  </si>
  <si>
    <t>Durchschnitt:</t>
  </si>
  <si>
    <t>Bestes Ergebnis (Filiale):</t>
  </si>
  <si>
    <t>Schlechtestes Ergebnis (Filiale):</t>
  </si>
  <si>
    <t>Bestes Ergebnis (Monat):</t>
  </si>
  <si>
    <t>Schlechtestestes Ergebnis (Monat):</t>
  </si>
  <si>
    <t>Textilhaus Harmsen Hamburg</t>
  </si>
  <si>
    <t>Kaufmarkt Stuttgart</t>
  </si>
  <si>
    <t>Super Discount München</t>
  </si>
  <si>
    <t>Wonderland Dresden</t>
  </si>
  <si>
    <t>Kunde</t>
  </si>
  <si>
    <t>Schmidt KG</t>
  </si>
  <si>
    <t>Dietrich &amp; Söhne</t>
  </si>
  <si>
    <t>Wiesengruber GmbH</t>
  </si>
  <si>
    <t>Rechnungsbetrag</t>
  </si>
  <si>
    <t>Fa. Knauser GmbH</t>
  </si>
  <si>
    <t>Juli</t>
  </si>
  <si>
    <t>August</t>
  </si>
  <si>
    <t>September</t>
  </si>
  <si>
    <t>Oktober</t>
  </si>
  <si>
    <t>November</t>
  </si>
  <si>
    <t>Dezember</t>
  </si>
  <si>
    <t>2. Quartal</t>
  </si>
  <si>
    <t>3. Quartal</t>
  </si>
  <si>
    <t>4. Quartal</t>
  </si>
  <si>
    <t>Kapital:</t>
  </si>
  <si>
    <t>Laufzeit in Monaten:</t>
  </si>
  <si>
    <t>Zins:</t>
  </si>
  <si>
    <t>Zahlungen:</t>
  </si>
  <si>
    <t>Zufallszahl:</t>
  </si>
  <si>
    <t>Ganze Zahl:</t>
  </si>
  <si>
    <t>oder alles zusammen:</t>
  </si>
  <si>
    <t>Sommer</t>
  </si>
  <si>
    <t>Winter</t>
  </si>
  <si>
    <t>Materialschein</t>
  </si>
  <si>
    <t>Materialnr.:</t>
  </si>
  <si>
    <t>Bezeichnung:</t>
  </si>
  <si>
    <t>Gebinde:</t>
  </si>
  <si>
    <t>Gebrauchsanweisung:</t>
  </si>
  <si>
    <t>zehn</t>
  </si>
  <si>
    <t>Kostenkalkulation Versuchsfahrt 3/07</t>
  </si>
  <si>
    <t>Buchungen Italien</t>
  </si>
  <si>
    <t>Reiseziel</t>
  </si>
  <si>
    <t>Toskana</t>
  </si>
  <si>
    <t>Venedig</t>
  </si>
  <si>
    <t>Adria</t>
  </si>
  <si>
    <t>Sizilien</t>
  </si>
  <si>
    <t>Neapel</t>
  </si>
  <si>
    <t xml:space="preserve">Auswertung Reisebuchungen </t>
  </si>
  <si>
    <t>Sommerreisen Italien:</t>
  </si>
  <si>
    <t>Venedig und Adria:</t>
  </si>
  <si>
    <t>2010 und 2011:</t>
  </si>
  <si>
    <t>Winterreisen Italien: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</si>
</sst>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,##0.00\ &quot;EUR&quot;;[Red]\-#,##0.00\ &quot;EUR&quot;"/>
    <numFmt numFmtId="165" formatCode="_-* #,##0.00\ &quot;EUR&quot;_-;\-* #,##0.00\ &quot;EUR&quot;_-;_-* &quot;-&quot;??\ &quot;EUR&quot;_-;_-@_-"/>
    <numFmt numFmtId="166" formatCode="_-* #,##0.00\ _E_U_R_-;\-* #,##0.00\ _E_U_R_-;_-* &quot;-&quot;??\ _E_U_R_-;_-@_-"/>
    <numFmt numFmtId="167" formatCode="0&quot; Jahre&quot;"/>
    <numFmt numFmtId="168" formatCode="0.0%"/>
    <numFmt numFmtId="169" formatCode="0&quot; Tage&quot;"/>
    <numFmt numFmtId="170" formatCode="dddd\,\ dd/\ mmmm\ yyyy"/>
    <numFmt numFmtId="171" formatCode="_-* #,##0.00\ [$€-1]_-;\-* #,##0.00\ [$€-1]_-;_-* &quot;-&quot;??\ [$€-1]_-"/>
    <numFmt numFmtId="172" formatCode="_-* #,##0.00\ [$€-407]_-;\-* #,##0.00\ [$€-407]_-;_-* &quot;-&quot;??\ [$€-407]_-;_-@_-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sz val="9"/>
      <name val="Times New Roman"/>
      <family val="1"/>
    </font>
    <font>
      <i/>
      <sz val="10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6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2" borderId="0" xfId="0" applyFill="1"/>
    <xf numFmtId="0" fontId="0" fillId="0" borderId="0" xfId="0" applyAlignment="1">
      <alignment horizontal="center" textRotation="90"/>
    </xf>
    <xf numFmtId="2" fontId="0" fillId="0" borderId="0" xfId="0" applyNumberFormat="1"/>
    <xf numFmtId="0" fontId="4" fillId="0" borderId="0" xfId="0" applyFont="1"/>
    <xf numFmtId="14" fontId="0" fillId="0" borderId="0" xfId="0" applyNumberFormat="1" applyAlignment="1">
      <alignment horizontal="right"/>
    </xf>
    <xf numFmtId="170" fontId="0" fillId="0" borderId="0" xfId="0" applyNumberFormat="1"/>
    <xf numFmtId="164" fontId="0" fillId="0" borderId="0" xfId="0" applyNumberFormat="1"/>
    <xf numFmtId="0" fontId="5" fillId="0" borderId="2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justify" vertical="top" wrapText="1"/>
    </xf>
    <xf numFmtId="0" fontId="5" fillId="0" borderId="5" xfId="0" applyFont="1" applyBorder="1" applyAlignment="1">
      <alignment horizontal="justify" vertical="top" wrapText="1"/>
    </xf>
    <xf numFmtId="9" fontId="0" fillId="0" borderId="0" xfId="0" applyNumberFormat="1"/>
    <xf numFmtId="9" fontId="0" fillId="0" borderId="0" xfId="3" applyFont="1"/>
    <xf numFmtId="165" fontId="0" fillId="0" borderId="0" xfId="4" applyFont="1"/>
    <xf numFmtId="0" fontId="0" fillId="0" borderId="0" xfId="0" applyAlignment="1">
      <alignment horizontal="right"/>
    </xf>
    <xf numFmtId="0" fontId="0" fillId="3" borderId="0" xfId="0" applyFill="1"/>
    <xf numFmtId="1" fontId="0" fillId="0" borderId="0" xfId="0" applyNumberFormat="1"/>
    <xf numFmtId="0" fontId="6" fillId="0" borderId="0" xfId="0" applyFont="1"/>
    <xf numFmtId="1" fontId="6" fillId="0" borderId="0" xfId="0" applyNumberFormat="1" applyFont="1"/>
    <xf numFmtId="0" fontId="6" fillId="4" borderId="0" xfId="0" applyFont="1" applyFill="1"/>
    <xf numFmtId="0" fontId="0" fillId="4" borderId="0" xfId="0" applyFill="1"/>
    <xf numFmtId="0" fontId="7" fillId="0" borderId="0" xfId="0" applyFont="1"/>
    <xf numFmtId="10" fontId="0" fillId="0" borderId="0" xfId="0" applyNumberFormat="1"/>
    <xf numFmtId="0" fontId="8" fillId="0" borderId="0" xfId="0" applyFont="1"/>
    <xf numFmtId="0" fontId="9" fillId="0" borderId="0" xfId="0" applyFont="1"/>
    <xf numFmtId="0" fontId="10" fillId="0" borderId="0" xfId="0" applyFont="1"/>
    <xf numFmtId="172" fontId="10" fillId="0" borderId="0" xfId="0" applyNumberFormat="1" applyFont="1"/>
    <xf numFmtId="168" fontId="10" fillId="0" borderId="0" xfId="3" applyNumberFormat="1" applyFont="1"/>
    <xf numFmtId="167" fontId="10" fillId="0" borderId="0" xfId="0" applyNumberFormat="1" applyFont="1"/>
    <xf numFmtId="172" fontId="0" fillId="0" borderId="0" xfId="4" applyNumberFormat="1" applyFont="1"/>
    <xf numFmtId="0" fontId="11" fillId="0" borderId="0" xfId="0" applyFont="1"/>
    <xf numFmtId="0" fontId="1" fillId="0" borderId="0" xfId="0" applyFont="1"/>
    <xf numFmtId="0" fontId="0" fillId="5" borderId="0" xfId="0" applyFill="1"/>
    <xf numFmtId="0" fontId="12" fillId="0" borderId="0" xfId="0" applyFont="1"/>
    <xf numFmtId="0" fontId="1" fillId="5" borderId="0" xfId="0" applyFont="1" applyFill="1"/>
    <xf numFmtId="169" fontId="10" fillId="0" borderId="0" xfId="0" applyNumberFormat="1" applyFont="1"/>
    <xf numFmtId="3" fontId="10" fillId="0" borderId="0" xfId="1" applyNumberFormat="1" applyFont="1"/>
    <xf numFmtId="3" fontId="10" fillId="0" borderId="0" xfId="0" applyNumberFormat="1" applyFont="1"/>
    <xf numFmtId="3" fontId="0" fillId="0" borderId="0" xfId="0" applyNumberFormat="1"/>
    <xf numFmtId="0" fontId="0" fillId="6" borderId="0" xfId="0" applyFill="1"/>
    <xf numFmtId="0" fontId="1" fillId="7" borderId="0" xfId="0" quotePrefix="1" applyFont="1" applyFill="1" applyAlignment="1">
      <alignment horizontal="right"/>
    </xf>
    <xf numFmtId="172" fontId="0" fillId="0" borderId="0" xfId="4" applyNumberFormat="1" applyFont="1" applyAlignment="1">
      <alignment horizontal="center"/>
    </xf>
    <xf numFmtId="0" fontId="0" fillId="5" borderId="0" xfId="0" applyFill="1" applyAlignment="1">
      <alignment horizontal="center"/>
    </xf>
  </cellXfs>
  <cellStyles count="5">
    <cellStyle name="Euro" xfId="2" xr:uid="{00000000-0005-0000-0000-000000000000}"/>
    <cellStyle name="Komma" xfId="1" builtinId="3"/>
    <cellStyle name="Prozent" xfId="3" builtinId="5"/>
    <cellStyle name="Standard" xfId="0" builtinId="0"/>
    <cellStyle name="Währung" xfId="4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E5"/>
  <sheetViews>
    <sheetView tabSelected="1" workbookViewId="0"/>
  </sheetViews>
  <sheetFormatPr baseColWidth="10" defaultRowHeight="12.75" x14ac:dyDescent="0.2"/>
  <cols>
    <col min="1" max="1" width="14.85546875" customWidth="1"/>
  </cols>
  <sheetData>
    <row r="1" spans="1:5" x14ac:dyDescent="0.2">
      <c r="A1" s="1" t="s">
        <v>1</v>
      </c>
      <c r="B1" s="1" t="s">
        <v>2</v>
      </c>
      <c r="D1" t="s">
        <v>0</v>
      </c>
      <c r="E1" s="2">
        <v>1.3527</v>
      </c>
    </row>
    <row r="2" spans="1:5" x14ac:dyDescent="0.2">
      <c r="A2">
        <v>200</v>
      </c>
      <c r="B2">
        <f>A2*$E$1</f>
        <v>270.54000000000002</v>
      </c>
    </row>
    <row r="3" spans="1:5" x14ac:dyDescent="0.2">
      <c r="A3">
        <v>500</v>
      </c>
      <c r="B3">
        <f>A3*$E$1</f>
        <v>676.35</v>
      </c>
    </row>
    <row r="4" spans="1:5" x14ac:dyDescent="0.2">
      <c r="A4">
        <v>400</v>
      </c>
      <c r="B4">
        <f>A4*$E$1</f>
        <v>541.08000000000004</v>
      </c>
    </row>
    <row r="5" spans="1:5" x14ac:dyDescent="0.2">
      <c r="A5">
        <v>300</v>
      </c>
      <c r="B5">
        <f>A5*E$1</f>
        <v>405.81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8"/>
  <dimension ref="A1:H15"/>
  <sheetViews>
    <sheetView workbookViewId="0">
      <selection activeCell="E7" sqref="E7"/>
    </sheetView>
  </sheetViews>
  <sheetFormatPr baseColWidth="10" defaultRowHeight="12.75" x14ac:dyDescent="0.2"/>
  <cols>
    <col min="4" max="4" width="14" customWidth="1"/>
  </cols>
  <sheetData>
    <row r="1" spans="1:8" ht="20.25" x14ac:dyDescent="0.3">
      <c r="A1" s="35" t="s">
        <v>107</v>
      </c>
    </row>
    <row r="3" spans="1:8" x14ac:dyDescent="0.2">
      <c r="A3" s="36" t="s">
        <v>108</v>
      </c>
      <c r="B3" s="37"/>
      <c r="D3" s="36" t="s">
        <v>109</v>
      </c>
      <c r="E3" s="47"/>
      <c r="F3" s="47"/>
      <c r="G3" s="47"/>
      <c r="H3" s="47"/>
    </row>
    <row r="5" spans="1:8" x14ac:dyDescent="0.2">
      <c r="D5" s="36" t="s">
        <v>110</v>
      </c>
      <c r="E5" s="37"/>
    </row>
    <row r="7" spans="1:8" x14ac:dyDescent="0.2">
      <c r="D7" s="36" t="s">
        <v>57</v>
      </c>
      <c r="E7" s="39" t="s">
        <v>112</v>
      </c>
      <c r="F7" s="38" t="str">
        <f>IF(AND(NOT(ISBLANK(E7)),NOT(ISNUMBER(E7))),"Achtung! Sie haben keine Zahl eingegeben!","")</f>
        <v>Achtung! Sie haben keine Zahl eingegeben!</v>
      </c>
    </row>
    <row r="11" spans="1:8" x14ac:dyDescent="0.2">
      <c r="D11" s="36" t="s">
        <v>111</v>
      </c>
    </row>
    <row r="12" spans="1:8" x14ac:dyDescent="0.2">
      <c r="D12" t="str">
        <f>IF(ISBLANK(B3),"Geben Sie die Materialnummer in B3 ein","")</f>
        <v>Geben Sie die Materialnummer in B3 ein</v>
      </c>
    </row>
    <row r="13" spans="1:8" x14ac:dyDescent="0.2">
      <c r="D13" t="str">
        <f>IF(ISBLANK(E3),"Tragen Sie in E3 die Bezeichnung ein","")</f>
        <v>Tragen Sie in E3 die Bezeichnung ein</v>
      </c>
    </row>
    <row r="14" spans="1:8" x14ac:dyDescent="0.2">
      <c r="D14" t="str">
        <f>IF(ISBLANK(E5),"In die Zelle E5 wird das Gebinde eingetragen","")</f>
        <v>In die Zelle E5 wird das Gebinde eingetragen</v>
      </c>
    </row>
    <row r="15" spans="1:8" x14ac:dyDescent="0.2">
      <c r="D15" t="str">
        <f>IF(OR(ISBLANK(E7),NOT(ISNUMBER(E7))),"Geben Sie in E7 die Menge ein","")</f>
        <v>Geben Sie in E7 die Menge ein</v>
      </c>
    </row>
  </sheetData>
  <mergeCells count="1">
    <mergeCell ref="E3:H3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6"/>
  <dimension ref="A1:H7"/>
  <sheetViews>
    <sheetView workbookViewId="0"/>
  </sheetViews>
  <sheetFormatPr baseColWidth="10" defaultRowHeight="12.75" x14ac:dyDescent="0.2"/>
  <cols>
    <col min="1" max="1" width="14.85546875" bestFit="1" customWidth="1"/>
    <col min="2" max="2" width="15.28515625" bestFit="1" customWidth="1"/>
    <col min="3" max="3" width="6.5703125" style="3" bestFit="1" customWidth="1"/>
    <col min="4" max="4" width="6" bestFit="1" customWidth="1"/>
    <col min="5" max="5" width="3.28515625" style="3" bestFit="1" customWidth="1"/>
    <col min="6" max="6" width="10.5703125" bestFit="1" customWidth="1"/>
    <col min="7" max="7" width="6.28515625" bestFit="1" customWidth="1"/>
    <col min="8" max="8" width="11.140625" bestFit="1" customWidth="1"/>
  </cols>
  <sheetData>
    <row r="1" spans="1:8" ht="18" x14ac:dyDescent="0.25">
      <c r="A1" s="8" t="s">
        <v>56</v>
      </c>
      <c r="H1" s="9">
        <f ca="1">TODAY()</f>
        <v>45994</v>
      </c>
    </row>
    <row r="3" spans="1:8" ht="73.5" x14ac:dyDescent="0.2">
      <c r="A3" t="s">
        <v>39</v>
      </c>
      <c r="B3" t="s">
        <v>44</v>
      </c>
      <c r="C3" s="3" t="s">
        <v>40</v>
      </c>
      <c r="D3" t="s">
        <v>41</v>
      </c>
      <c r="E3" s="6" t="s">
        <v>49</v>
      </c>
      <c r="F3" t="s">
        <v>55</v>
      </c>
      <c r="G3" t="s">
        <v>53</v>
      </c>
      <c r="H3" t="s">
        <v>54</v>
      </c>
    </row>
    <row r="4" spans="1:8" x14ac:dyDescent="0.2">
      <c r="A4" t="s">
        <v>42</v>
      </c>
      <c r="B4" t="s">
        <v>47</v>
      </c>
      <c r="C4" s="3">
        <v>5</v>
      </c>
      <c r="D4">
        <v>5.99</v>
      </c>
      <c r="F4">
        <f>C4*D4</f>
        <v>29.950000000000003</v>
      </c>
      <c r="G4" s="7">
        <f>IF(E4="*",F4*MwSt_reduziert,F4*MwSt)</f>
        <v>5.690500000000001</v>
      </c>
      <c r="H4" s="7">
        <f>F4+G4</f>
        <v>35.640500000000003</v>
      </c>
    </row>
    <row r="5" spans="1:8" x14ac:dyDescent="0.2">
      <c r="A5" t="s">
        <v>43</v>
      </c>
      <c r="B5" t="s">
        <v>48</v>
      </c>
      <c r="C5" s="3">
        <v>12</v>
      </c>
      <c r="D5">
        <v>2.99</v>
      </c>
      <c r="F5">
        <f>C5*D5</f>
        <v>35.880000000000003</v>
      </c>
      <c r="G5" s="7">
        <f>IF(E5="*",F5*MwSt_reduziert,F5*MwSt)</f>
        <v>6.8172000000000006</v>
      </c>
      <c r="H5" s="7">
        <f>F5+G5</f>
        <v>42.697200000000002</v>
      </c>
    </row>
    <row r="6" spans="1:8" x14ac:dyDescent="0.2">
      <c r="A6" t="s">
        <v>45</v>
      </c>
      <c r="B6" t="s">
        <v>50</v>
      </c>
      <c r="C6" s="3">
        <v>2</v>
      </c>
      <c r="D6">
        <v>15.95</v>
      </c>
      <c r="E6" s="3" t="s">
        <v>51</v>
      </c>
      <c r="F6">
        <f>C6*D6</f>
        <v>31.9</v>
      </c>
      <c r="G6" s="7">
        <f>IF(E6="*",F6*MwSt_reduziert,F6*MwSt)</f>
        <v>2.2330000000000001</v>
      </c>
      <c r="H6" s="7">
        <f>F6+G6</f>
        <v>34.132999999999996</v>
      </c>
    </row>
    <row r="7" spans="1:8" x14ac:dyDescent="0.2">
      <c r="A7" t="s">
        <v>46</v>
      </c>
      <c r="B7" t="s">
        <v>52</v>
      </c>
      <c r="C7" s="3">
        <v>10</v>
      </c>
      <c r="D7">
        <v>14.99</v>
      </c>
      <c r="E7" s="3" t="s">
        <v>51</v>
      </c>
      <c r="F7">
        <f>C7*D7</f>
        <v>149.9</v>
      </c>
      <c r="G7" s="7">
        <f>IF(E7="*",F7*MwSt_reduziert,F7*MwSt)</f>
        <v>10.493000000000002</v>
      </c>
      <c r="H7" s="7">
        <f>F7+G7</f>
        <v>160.393</v>
      </c>
    </row>
  </sheetData>
  <phoneticPr fontId="3" type="noConversion"/>
  <pageMargins left="0.78740157499999996" right="0.78740157499999996" top="0.984251969" bottom="0.984251969" header="0.4921259845" footer="0.492125984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7"/>
  <dimension ref="A1:A10"/>
  <sheetViews>
    <sheetView workbookViewId="0"/>
  </sheetViews>
  <sheetFormatPr baseColWidth="10" defaultRowHeight="12.75" x14ac:dyDescent="0.2"/>
  <sheetData>
    <row r="1" spans="1:1" x14ac:dyDescent="0.2">
      <c r="A1">
        <f ca="1">ROUND(RAND()*1000+1,0)</f>
        <v>931</v>
      </c>
    </row>
    <row r="2" spans="1:1" x14ac:dyDescent="0.2">
      <c r="A2">
        <f t="shared" ref="A2:A10" ca="1" si="0">ROUND(RAND()*1000+1,0)</f>
        <v>606</v>
      </c>
    </row>
    <row r="3" spans="1:1" x14ac:dyDescent="0.2">
      <c r="A3">
        <f t="shared" ca="1" si="0"/>
        <v>958</v>
      </c>
    </row>
    <row r="4" spans="1:1" x14ac:dyDescent="0.2">
      <c r="A4">
        <f t="shared" ca="1" si="0"/>
        <v>1000</v>
      </c>
    </row>
    <row r="5" spans="1:1" x14ac:dyDescent="0.2">
      <c r="A5">
        <f t="shared" ca="1" si="0"/>
        <v>561</v>
      </c>
    </row>
    <row r="6" spans="1:1" x14ac:dyDescent="0.2">
      <c r="A6">
        <f t="shared" ca="1" si="0"/>
        <v>260</v>
      </c>
    </row>
    <row r="7" spans="1:1" x14ac:dyDescent="0.2">
      <c r="A7">
        <f t="shared" ca="1" si="0"/>
        <v>483</v>
      </c>
    </row>
    <row r="8" spans="1:1" x14ac:dyDescent="0.2">
      <c r="A8">
        <f t="shared" ca="1" si="0"/>
        <v>804</v>
      </c>
    </row>
    <row r="9" spans="1:1" x14ac:dyDescent="0.2">
      <c r="A9">
        <f t="shared" ca="1" si="0"/>
        <v>187</v>
      </c>
    </row>
    <row r="10" spans="1:1" x14ac:dyDescent="0.2">
      <c r="A10">
        <f t="shared" ca="1" si="0"/>
        <v>777</v>
      </c>
    </row>
  </sheetData>
  <phoneticPr fontId="3" type="noConversion"/>
  <pageMargins left="0.78740157499999996" right="0.78740157499999996" top="0.984251969" bottom="0.984251969" header="0.4921259845" footer="0.492125984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8"/>
  <dimension ref="A1:H18"/>
  <sheetViews>
    <sheetView workbookViewId="0">
      <selection activeCell="B15" sqref="B15"/>
    </sheetView>
  </sheetViews>
  <sheetFormatPr baseColWidth="10" defaultRowHeight="12.75" x14ac:dyDescent="0.2"/>
  <cols>
    <col min="1" max="1" width="30.85546875" customWidth="1"/>
    <col min="2" max="2" width="10.7109375" customWidth="1"/>
    <col min="3" max="3" width="7.5703125" customWidth="1"/>
    <col min="4" max="6" width="7.28515625" customWidth="1"/>
    <col min="7" max="7" width="8" customWidth="1"/>
    <col min="8" max="13" width="9.85546875" customWidth="1"/>
  </cols>
  <sheetData>
    <row r="1" spans="1:8" x14ac:dyDescent="0.2">
      <c r="A1" s="1" t="s">
        <v>70</v>
      </c>
    </row>
    <row r="3" spans="1:8" x14ac:dyDescent="0.2">
      <c r="B3" t="s">
        <v>17</v>
      </c>
      <c r="C3" t="s">
        <v>18</v>
      </c>
      <c r="D3" t="s">
        <v>19</v>
      </c>
      <c r="E3" t="s">
        <v>67</v>
      </c>
      <c r="F3" t="s">
        <v>68</v>
      </c>
      <c r="G3" t="s">
        <v>69</v>
      </c>
      <c r="H3" t="s">
        <v>59</v>
      </c>
    </row>
    <row r="4" spans="1:8" x14ac:dyDescent="0.2">
      <c r="A4" t="s">
        <v>79</v>
      </c>
      <c r="B4">
        <v>250</v>
      </c>
      <c r="C4">
        <v>120</v>
      </c>
      <c r="D4">
        <v>500</v>
      </c>
      <c r="E4">
        <v>630</v>
      </c>
      <c r="F4">
        <v>450</v>
      </c>
      <c r="G4">
        <v>300</v>
      </c>
      <c r="H4" s="20">
        <f>SUM(B4:G4)</f>
        <v>2250</v>
      </c>
    </row>
    <row r="5" spans="1:8" x14ac:dyDescent="0.2">
      <c r="A5" t="s">
        <v>80</v>
      </c>
      <c r="B5">
        <v>400</v>
      </c>
      <c r="C5">
        <v>450</v>
      </c>
      <c r="D5">
        <v>610</v>
      </c>
      <c r="E5">
        <v>520</v>
      </c>
      <c r="F5">
        <v>640</v>
      </c>
      <c r="G5">
        <v>390</v>
      </c>
      <c r="H5" s="20">
        <f>SUM(B5:G5)</f>
        <v>3010</v>
      </c>
    </row>
    <row r="6" spans="1:8" x14ac:dyDescent="0.2">
      <c r="A6" t="s">
        <v>81</v>
      </c>
      <c r="B6">
        <v>500</v>
      </c>
      <c r="C6">
        <v>800</v>
      </c>
      <c r="D6">
        <v>310</v>
      </c>
      <c r="E6">
        <v>800</v>
      </c>
      <c r="F6">
        <v>560</v>
      </c>
      <c r="G6">
        <v>800</v>
      </c>
      <c r="H6" s="20">
        <f>SUM(B6:G6)</f>
        <v>3770</v>
      </c>
    </row>
    <row r="7" spans="1:8" x14ac:dyDescent="0.2">
      <c r="A7" t="s">
        <v>82</v>
      </c>
      <c r="B7">
        <v>560</v>
      </c>
      <c r="C7">
        <v>520</v>
      </c>
      <c r="D7">
        <v>740</v>
      </c>
      <c r="E7">
        <v>920</v>
      </c>
      <c r="F7">
        <v>250</v>
      </c>
      <c r="G7">
        <v>460</v>
      </c>
      <c r="H7" s="20">
        <f>SUM(B7:G7)</f>
        <v>3450</v>
      </c>
    </row>
    <row r="8" spans="1:8" x14ac:dyDescent="0.2">
      <c r="A8" t="s">
        <v>59</v>
      </c>
      <c r="B8" s="20">
        <f t="shared" ref="B8:G8" si="0">SUM(B4:B7)</f>
        <v>1710</v>
      </c>
      <c r="C8" s="20">
        <f t="shared" si="0"/>
        <v>1890</v>
      </c>
      <c r="D8" s="20">
        <f t="shared" si="0"/>
        <v>2160</v>
      </c>
      <c r="E8" s="20">
        <f t="shared" si="0"/>
        <v>2870</v>
      </c>
      <c r="F8" s="20">
        <f t="shared" si="0"/>
        <v>1900</v>
      </c>
      <c r="G8" s="20">
        <f t="shared" si="0"/>
        <v>1950</v>
      </c>
      <c r="H8" s="20"/>
    </row>
    <row r="10" spans="1:8" x14ac:dyDescent="0.2">
      <c r="A10" s="19" t="s">
        <v>71</v>
      </c>
      <c r="B10" s="20">
        <f>SUM(H4:H7)</f>
        <v>12480</v>
      </c>
    </row>
    <row r="11" spans="1:8" x14ac:dyDescent="0.2">
      <c r="A11" s="19" t="s">
        <v>72</v>
      </c>
      <c r="B11" s="20">
        <f>MAX(B4:G7)</f>
        <v>920</v>
      </c>
    </row>
    <row r="12" spans="1:8" x14ac:dyDescent="0.2">
      <c r="A12" s="19" t="s">
        <v>73</v>
      </c>
      <c r="B12" s="20">
        <f>MIN(B4:G7)</f>
        <v>120</v>
      </c>
    </row>
    <row r="13" spans="1:8" x14ac:dyDescent="0.2">
      <c r="A13" s="19" t="s">
        <v>74</v>
      </c>
      <c r="B13" s="20">
        <f>AVERAGE(B4:G7)</f>
        <v>520</v>
      </c>
    </row>
    <row r="15" spans="1:8" x14ac:dyDescent="0.2">
      <c r="A15" s="19" t="s">
        <v>75</v>
      </c>
      <c r="B15" s="20">
        <f>LARGE(H4:H7,1)</f>
        <v>3770</v>
      </c>
      <c r="C15" t="str">
        <f>INDEX($A$4:$H$7,MATCH(B15,$H$4:$H$7,0),1)</f>
        <v>Super Discount München</v>
      </c>
    </row>
    <row r="16" spans="1:8" x14ac:dyDescent="0.2">
      <c r="A16" s="19" t="s">
        <v>76</v>
      </c>
      <c r="B16" s="20">
        <f>SMALL(H4:H7,1)</f>
        <v>2250</v>
      </c>
      <c r="C16" t="str">
        <f>INDEX($A$4:$H$7,MATCH(B16,$H$4:$H$7,0),1)</f>
        <v>Textilhaus Harmsen Hamburg</v>
      </c>
    </row>
    <row r="17" spans="1:3" x14ac:dyDescent="0.2">
      <c r="A17" s="19" t="s">
        <v>77</v>
      </c>
      <c r="B17" s="20">
        <f>LARGE(B8:G8,1)</f>
        <v>2870</v>
      </c>
      <c r="C17" s="3" t="str">
        <f>INDEX($B$3:$G$8,1,MATCH(B17,$B$8:$G$8,0))</f>
        <v>April</v>
      </c>
    </row>
    <row r="18" spans="1:3" x14ac:dyDescent="0.2">
      <c r="A18" s="19" t="s">
        <v>78</v>
      </c>
      <c r="B18" s="20">
        <f>SMALL(B8:G8,1)</f>
        <v>1710</v>
      </c>
      <c r="C18" s="3" t="str">
        <f>INDEX($B$3:$G$8,1,MATCH(B18,$B$8:$G$8,0))</f>
        <v>Januar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9"/>
  <dimension ref="A1:K18"/>
  <sheetViews>
    <sheetView workbookViewId="0">
      <selection activeCell="B18" sqref="B18"/>
    </sheetView>
  </sheetViews>
  <sheetFormatPr baseColWidth="10" defaultRowHeight="12.75" x14ac:dyDescent="0.2"/>
  <cols>
    <col min="2" max="2" width="11.28515625" customWidth="1"/>
  </cols>
  <sheetData>
    <row r="1" spans="1:11" x14ac:dyDescent="0.2">
      <c r="B1" s="26" t="s">
        <v>26</v>
      </c>
    </row>
    <row r="2" spans="1:11" x14ac:dyDescent="0.2">
      <c r="A2" t="s">
        <v>17</v>
      </c>
      <c r="B2">
        <v>450</v>
      </c>
    </row>
    <row r="3" spans="1:11" x14ac:dyDescent="0.2">
      <c r="A3" t="s">
        <v>18</v>
      </c>
      <c r="B3">
        <v>120</v>
      </c>
    </row>
    <row r="4" spans="1:11" x14ac:dyDescent="0.2">
      <c r="A4" t="s">
        <v>19</v>
      </c>
      <c r="B4">
        <v>500</v>
      </c>
    </row>
    <row r="5" spans="1:11" s="22" customFormat="1" x14ac:dyDescent="0.2">
      <c r="A5" s="24" t="s">
        <v>25</v>
      </c>
      <c r="B5" s="24">
        <f>SUM(B2:B4)</f>
        <v>1070</v>
      </c>
    </row>
    <row r="6" spans="1:11" x14ac:dyDescent="0.2">
      <c r="A6" t="s">
        <v>67</v>
      </c>
      <c r="B6">
        <v>500</v>
      </c>
    </row>
    <row r="7" spans="1:11" x14ac:dyDescent="0.2">
      <c r="A7" t="s">
        <v>68</v>
      </c>
      <c r="B7">
        <v>600</v>
      </c>
    </row>
    <row r="8" spans="1:11" x14ac:dyDescent="0.2">
      <c r="A8" t="s">
        <v>69</v>
      </c>
      <c r="B8">
        <v>650</v>
      </c>
    </row>
    <row r="9" spans="1:11" x14ac:dyDescent="0.2">
      <c r="A9" s="25" t="s">
        <v>95</v>
      </c>
      <c r="B9" s="25">
        <f>SUM(B6:B8)</f>
        <v>1750</v>
      </c>
    </row>
    <row r="10" spans="1:11" x14ac:dyDescent="0.2">
      <c r="A10" t="s">
        <v>89</v>
      </c>
      <c r="B10">
        <v>450</v>
      </c>
    </row>
    <row r="11" spans="1:11" x14ac:dyDescent="0.2">
      <c r="A11" t="s">
        <v>90</v>
      </c>
      <c r="B11">
        <v>460</v>
      </c>
    </row>
    <row r="12" spans="1:11" x14ac:dyDescent="0.2">
      <c r="A12" t="s">
        <v>91</v>
      </c>
      <c r="B12">
        <v>480</v>
      </c>
    </row>
    <row r="13" spans="1:11" s="22" customFormat="1" x14ac:dyDescent="0.2">
      <c r="A13" s="24" t="s">
        <v>96</v>
      </c>
      <c r="B13" s="24">
        <f>SUM(B10:B12)</f>
        <v>1390</v>
      </c>
    </row>
    <row r="14" spans="1:11" x14ac:dyDescent="0.2">
      <c r="A14" t="s">
        <v>92</v>
      </c>
      <c r="B14">
        <v>780</v>
      </c>
      <c r="F14" s="21"/>
      <c r="G14" s="21"/>
      <c r="H14" s="21"/>
      <c r="I14" s="21"/>
      <c r="J14" s="21"/>
      <c r="K14" s="21"/>
    </row>
    <row r="15" spans="1:11" x14ac:dyDescent="0.2">
      <c r="A15" t="s">
        <v>93</v>
      </c>
      <c r="B15">
        <v>790</v>
      </c>
      <c r="F15" s="21"/>
      <c r="G15" s="21"/>
      <c r="H15" s="21"/>
      <c r="I15" s="21"/>
      <c r="J15" s="21"/>
      <c r="K15" s="21"/>
    </row>
    <row r="16" spans="1:11" x14ac:dyDescent="0.2">
      <c r="A16" t="s">
        <v>94</v>
      </c>
      <c r="B16">
        <v>800</v>
      </c>
      <c r="F16" s="21"/>
      <c r="G16" s="21"/>
      <c r="H16" s="21"/>
      <c r="I16" s="21"/>
      <c r="J16" s="21"/>
      <c r="K16" s="21"/>
    </row>
    <row r="17" spans="1:11" s="22" customFormat="1" x14ac:dyDescent="0.2">
      <c r="A17" s="24" t="s">
        <v>97</v>
      </c>
      <c r="B17" s="24">
        <f>SUM(B14:B16)</f>
        <v>2370</v>
      </c>
      <c r="F17" s="23"/>
      <c r="G17" s="23"/>
      <c r="H17" s="23"/>
      <c r="I17" s="23"/>
      <c r="J17" s="23"/>
      <c r="K17" s="23"/>
    </row>
    <row r="18" spans="1:11" x14ac:dyDescent="0.2">
      <c r="B18">
        <f>SUM(B17,B13,B9,B5)</f>
        <v>6580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0"/>
  <dimension ref="A1:F14"/>
  <sheetViews>
    <sheetView workbookViewId="0">
      <selection activeCell="A14" sqref="A14"/>
    </sheetView>
  </sheetViews>
  <sheetFormatPr baseColWidth="10" defaultRowHeight="12.75" x14ac:dyDescent="0.2"/>
  <cols>
    <col min="1" max="1" width="18.42578125" customWidth="1"/>
    <col min="2" max="2" width="18.42578125" style="34" customWidth="1"/>
    <col min="3" max="3" width="18.42578125" style="46" customWidth="1"/>
    <col min="4" max="6" width="18.42578125" style="34" customWidth="1"/>
  </cols>
  <sheetData>
    <row r="1" spans="1:6" x14ac:dyDescent="0.2">
      <c r="A1" t="s">
        <v>83</v>
      </c>
      <c r="B1" s="34" t="s">
        <v>87</v>
      </c>
    </row>
    <row r="2" spans="1:6" x14ac:dyDescent="0.2">
      <c r="A2" t="s">
        <v>88</v>
      </c>
      <c r="B2" s="34">
        <v>3500</v>
      </c>
    </row>
    <row r="3" spans="1:6" x14ac:dyDescent="0.2">
      <c r="A3" t="s">
        <v>84</v>
      </c>
      <c r="B3" s="34">
        <v>4200</v>
      </c>
    </row>
    <row r="4" spans="1:6" x14ac:dyDescent="0.2">
      <c r="A4" t="s">
        <v>85</v>
      </c>
      <c r="B4" s="34">
        <v>1200</v>
      </c>
    </row>
    <row r="5" spans="1:6" x14ac:dyDescent="0.2">
      <c r="A5" t="s">
        <v>86</v>
      </c>
      <c r="B5" s="34">
        <v>9800</v>
      </c>
    </row>
    <row r="6" spans="1:6" x14ac:dyDescent="0.2">
      <c r="B6" s="34">
        <f>SUM(B2:B5)</f>
        <v>18700</v>
      </c>
    </row>
    <row r="9" spans="1:6" x14ac:dyDescent="0.2">
      <c r="A9" t="s">
        <v>17</v>
      </c>
      <c r="B9" s="34" t="s">
        <v>18</v>
      </c>
      <c r="C9" s="34" t="s">
        <v>19</v>
      </c>
      <c r="D9" s="34" t="s">
        <v>67</v>
      </c>
      <c r="E9" s="34" t="s">
        <v>68</v>
      </c>
      <c r="F9" s="34" t="s">
        <v>69</v>
      </c>
    </row>
    <row r="10" spans="1:6" x14ac:dyDescent="0.2">
      <c r="A10" s="21">
        <v>250</v>
      </c>
      <c r="B10" s="34">
        <v>120</v>
      </c>
      <c r="C10" s="34">
        <v>500</v>
      </c>
      <c r="D10" s="34">
        <v>630</v>
      </c>
      <c r="E10" s="34">
        <v>450</v>
      </c>
      <c r="F10" s="34">
        <v>300</v>
      </c>
    </row>
    <row r="11" spans="1:6" x14ac:dyDescent="0.2">
      <c r="A11" s="21">
        <v>400</v>
      </c>
      <c r="B11" s="34">
        <v>450</v>
      </c>
      <c r="C11" s="34">
        <v>610</v>
      </c>
      <c r="D11" s="34">
        <v>520</v>
      </c>
      <c r="E11" s="34">
        <v>640</v>
      </c>
      <c r="F11" s="34">
        <v>390</v>
      </c>
    </row>
    <row r="12" spans="1:6" x14ac:dyDescent="0.2">
      <c r="A12" s="21">
        <v>500</v>
      </c>
      <c r="B12" s="34">
        <v>800</v>
      </c>
      <c r="C12" s="34">
        <v>310</v>
      </c>
      <c r="D12" s="34">
        <v>800</v>
      </c>
      <c r="E12" s="34">
        <v>560</v>
      </c>
      <c r="F12" s="34">
        <v>800</v>
      </c>
    </row>
    <row r="13" spans="1:6" x14ac:dyDescent="0.2">
      <c r="A13" s="21">
        <v>560</v>
      </c>
      <c r="B13" s="34">
        <v>520</v>
      </c>
      <c r="C13" s="34">
        <v>740</v>
      </c>
      <c r="D13" s="34">
        <v>920</v>
      </c>
      <c r="E13" s="34">
        <v>250</v>
      </c>
      <c r="F13" s="34">
        <v>460</v>
      </c>
    </row>
    <row r="14" spans="1:6" x14ac:dyDescent="0.2">
      <c r="A14" s="21">
        <f>SUM(A10:A13)</f>
        <v>1710</v>
      </c>
    </row>
  </sheetData>
  <phoneticPr fontId="3" type="noConversion"/>
  <pageMargins left="0.78740157499999996" right="0.78740157499999996" top="0.984251969" bottom="0.984251969" header="0.4921259845" footer="0.492125984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1"/>
  <dimension ref="A1:B4"/>
  <sheetViews>
    <sheetView workbookViewId="0">
      <selection activeCell="B4" sqref="B4"/>
    </sheetView>
  </sheetViews>
  <sheetFormatPr baseColWidth="10" defaultRowHeight="12.75" x14ac:dyDescent="0.2"/>
  <cols>
    <col min="1" max="1" width="18.85546875" customWidth="1"/>
    <col min="2" max="2" width="14.7109375" bestFit="1" customWidth="1"/>
  </cols>
  <sheetData>
    <row r="1" spans="1:2" x14ac:dyDescent="0.2">
      <c r="A1" t="s">
        <v>98</v>
      </c>
      <c r="B1" s="18">
        <v>50000</v>
      </c>
    </row>
    <row r="2" spans="1:2" x14ac:dyDescent="0.2">
      <c r="A2" t="s">
        <v>99</v>
      </c>
      <c r="B2">
        <v>36</v>
      </c>
    </row>
    <row r="3" spans="1:2" x14ac:dyDescent="0.2">
      <c r="A3" t="s">
        <v>100</v>
      </c>
      <c r="B3" s="27">
        <v>4.4999999999999998E-2</v>
      </c>
    </row>
    <row r="4" spans="1:2" x14ac:dyDescent="0.2">
      <c r="A4" t="s">
        <v>101</v>
      </c>
      <c r="B4" s="11">
        <f>PMT(B3/12,B2,B1)</f>
        <v>-1487.3462239187791</v>
      </c>
    </row>
  </sheetData>
  <phoneticPr fontId="3" type="noConversion"/>
  <pageMargins left="0.78740157499999996" right="0.78740157499999996" top="0.984251969" bottom="0.984251969" header="0.4921259845" footer="0.492125984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2"/>
  <dimension ref="A1:B4"/>
  <sheetViews>
    <sheetView workbookViewId="0">
      <selection activeCell="B4" sqref="B4"/>
    </sheetView>
  </sheetViews>
  <sheetFormatPr baseColWidth="10" defaultRowHeight="12.75" x14ac:dyDescent="0.2"/>
  <cols>
    <col min="1" max="1" width="22.140625" customWidth="1"/>
    <col min="2" max="2" width="16.140625" bestFit="1" customWidth="1"/>
  </cols>
  <sheetData>
    <row r="1" spans="1:2" x14ac:dyDescent="0.2">
      <c r="A1" t="s">
        <v>102</v>
      </c>
      <c r="B1">
        <f ca="1">RAND()*49+1</f>
        <v>37.729049783358235</v>
      </c>
    </row>
    <row r="2" spans="1:2" x14ac:dyDescent="0.2">
      <c r="A2" t="s">
        <v>103</v>
      </c>
      <c r="B2">
        <f ca="1">INT(B1)</f>
        <v>37</v>
      </c>
    </row>
    <row r="4" spans="1:2" x14ac:dyDescent="0.2">
      <c r="A4" t="s">
        <v>104</v>
      </c>
      <c r="B4">
        <f ca="1">INT(RAND()*49+1)</f>
        <v>8</v>
      </c>
    </row>
  </sheetData>
  <phoneticPr fontId="3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D10"/>
  <sheetViews>
    <sheetView workbookViewId="0"/>
  </sheetViews>
  <sheetFormatPr baseColWidth="10" defaultRowHeight="15" x14ac:dyDescent="0.25"/>
  <cols>
    <col min="1" max="1" width="19.5703125" style="30" bestFit="1" customWidth="1"/>
    <col min="2" max="2" width="17.5703125" style="30" bestFit="1" customWidth="1"/>
    <col min="3" max="3" width="12" style="30" bestFit="1" customWidth="1"/>
    <col min="4" max="4" width="13.140625" style="30" bestFit="1" customWidth="1"/>
    <col min="5" max="16384" width="11.42578125" style="30"/>
  </cols>
  <sheetData>
    <row r="1" spans="1:4" x14ac:dyDescent="0.25">
      <c r="A1" s="29" t="s">
        <v>3</v>
      </c>
      <c r="B1" s="31">
        <v>50000</v>
      </c>
    </row>
    <row r="2" spans="1:4" x14ac:dyDescent="0.25">
      <c r="A2" s="29" t="s">
        <v>4</v>
      </c>
      <c r="B2" s="33">
        <v>5</v>
      </c>
    </row>
    <row r="3" spans="1:4" x14ac:dyDescent="0.25">
      <c r="A3" s="29" t="s">
        <v>5</v>
      </c>
      <c r="B3" s="32">
        <v>6.5000000000000002E-2</v>
      </c>
    </row>
    <row r="5" spans="1:4" x14ac:dyDescent="0.25">
      <c r="A5" s="30" t="s">
        <v>6</v>
      </c>
      <c r="B5" s="30" t="s">
        <v>9</v>
      </c>
      <c r="C5" s="30" t="s">
        <v>7</v>
      </c>
      <c r="D5" s="30" t="s">
        <v>8</v>
      </c>
    </row>
    <row r="6" spans="1:4" x14ac:dyDescent="0.25">
      <c r="A6" s="30">
        <v>1</v>
      </c>
      <c r="B6" s="31">
        <f>B1</f>
        <v>50000</v>
      </c>
      <c r="C6" s="31">
        <f>$B$1/$B$2</f>
        <v>10000</v>
      </c>
      <c r="D6" s="31">
        <f>B6*$B$3</f>
        <v>3250</v>
      </c>
    </row>
    <row r="7" spans="1:4" x14ac:dyDescent="0.25">
      <c r="A7" s="30">
        <v>2</v>
      </c>
      <c r="B7" s="31">
        <f>B6-C6</f>
        <v>40000</v>
      </c>
      <c r="C7" s="31">
        <f>$B$1/$B$2</f>
        <v>10000</v>
      </c>
      <c r="D7" s="31">
        <f>B7*$B$3</f>
        <v>2600</v>
      </c>
    </row>
    <row r="8" spans="1:4" x14ac:dyDescent="0.25">
      <c r="A8" s="30">
        <v>3</v>
      </c>
      <c r="B8" s="31">
        <f>B7-C7</f>
        <v>30000</v>
      </c>
      <c r="C8" s="31">
        <f>$B$1/$B$2</f>
        <v>10000</v>
      </c>
      <c r="D8" s="31">
        <f>B8*$B$3</f>
        <v>1950</v>
      </c>
    </row>
    <row r="9" spans="1:4" x14ac:dyDescent="0.25">
      <c r="A9" s="30">
        <v>4</v>
      </c>
      <c r="B9" s="31">
        <f>B8-C8</f>
        <v>20000</v>
      </c>
      <c r="C9" s="31">
        <f>$B$1/$B$2</f>
        <v>10000</v>
      </c>
      <c r="D9" s="31">
        <f>B9*$B$3</f>
        <v>1300</v>
      </c>
    </row>
    <row r="10" spans="1:4" x14ac:dyDescent="0.25">
      <c r="A10" s="30">
        <v>5</v>
      </c>
      <c r="B10" s="31">
        <f>B9-C9</f>
        <v>10000</v>
      </c>
      <c r="C10" s="31">
        <f>$B$1/$B$2</f>
        <v>10000</v>
      </c>
      <c r="D10" s="31">
        <f>B10*$B$3</f>
        <v>650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4"/>
  <dimension ref="A1"/>
  <sheetViews>
    <sheetView zoomScale="130" zoomScaleNormal="130" workbookViewId="0"/>
  </sheetViews>
  <sheetFormatPr baseColWidth="10" defaultRowHeight="12.75" x14ac:dyDescent="0.2"/>
  <sheetData>
    <row r="1" spans="1:1" x14ac:dyDescent="0.2">
      <c r="A1" s="28" t="str">
        <f ca="1">"Projektbericht vom "&amp;TEXT(TODAY(),"TTTT, TT. MMMM JJJ")</f>
        <v>Projektbericht vom Mittwoch, 03. Dezember 2025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"/>
  <dimension ref="A1:C14"/>
  <sheetViews>
    <sheetView workbookViewId="0">
      <selection activeCell="C14" sqref="C14"/>
    </sheetView>
  </sheetViews>
  <sheetFormatPr baseColWidth="10" defaultRowHeight="15" x14ac:dyDescent="0.25"/>
  <cols>
    <col min="1" max="1" width="9.140625" style="30" customWidth="1"/>
    <col min="2" max="2" width="24" style="30" customWidth="1"/>
    <col min="3" max="3" width="11.5703125" style="30" customWidth="1"/>
    <col min="4" max="16384" width="11.42578125" style="30"/>
  </cols>
  <sheetData>
    <row r="1" spans="1:3" x14ac:dyDescent="0.25">
      <c r="A1" s="29" t="s">
        <v>113</v>
      </c>
    </row>
    <row r="3" spans="1:3" x14ac:dyDescent="0.25">
      <c r="A3" s="30" t="s">
        <v>28</v>
      </c>
      <c r="B3" s="30" t="s">
        <v>29</v>
      </c>
    </row>
    <row r="4" spans="1:3" x14ac:dyDescent="0.25">
      <c r="A4" s="30" t="s">
        <v>30</v>
      </c>
      <c r="B4" s="30" t="s">
        <v>31</v>
      </c>
    </row>
    <row r="5" spans="1:3" x14ac:dyDescent="0.25">
      <c r="A5" s="30" t="s">
        <v>27</v>
      </c>
      <c r="B5" s="40">
        <v>23</v>
      </c>
    </row>
    <row r="7" spans="1:3" x14ac:dyDescent="0.25">
      <c r="B7" s="30" t="s">
        <v>32</v>
      </c>
      <c r="C7" s="30" t="s">
        <v>26</v>
      </c>
    </row>
    <row r="8" spans="1:3" x14ac:dyDescent="0.25">
      <c r="B8" s="30" t="s">
        <v>33</v>
      </c>
      <c r="C8" s="41">
        <v>23000</v>
      </c>
    </row>
    <row r="9" spans="1:3" x14ac:dyDescent="0.25">
      <c r="B9" s="30" t="s">
        <v>34</v>
      </c>
      <c r="C9" s="41">
        <v>12000</v>
      </c>
    </row>
    <row r="10" spans="1:3" x14ac:dyDescent="0.25">
      <c r="B10" s="30" t="s">
        <v>35</v>
      </c>
      <c r="C10" s="41">
        <v>5000</v>
      </c>
    </row>
    <row r="11" spans="1:3" x14ac:dyDescent="0.25">
      <c r="B11" s="30" t="s">
        <v>36</v>
      </c>
      <c r="C11" s="41">
        <v>120</v>
      </c>
    </row>
    <row r="12" spans="1:3" x14ac:dyDescent="0.25">
      <c r="B12" s="30" t="s">
        <v>37</v>
      </c>
      <c r="C12" s="41">
        <v>3</v>
      </c>
    </row>
    <row r="13" spans="1:3" x14ac:dyDescent="0.25">
      <c r="B13" s="30" t="s">
        <v>38</v>
      </c>
      <c r="C13" s="42">
        <f>C12*C11*B5</f>
        <v>8280</v>
      </c>
    </row>
    <row r="14" spans="1:3" x14ac:dyDescent="0.25">
      <c r="B14" s="30" t="s">
        <v>15</v>
      </c>
      <c r="C14" s="42">
        <f>C13+C10+C9+C8</f>
        <v>48280</v>
      </c>
    </row>
  </sheetData>
  <phoneticPr fontId="3" type="noConversion"/>
  <pageMargins left="0.78740157499999996" right="0.78740157499999996" top="0.984251969" bottom="0.984251969" header="0.4921259845" footer="0.4921259845"/>
  <headerFooter alignWithMargins="0"/>
  <cellWatches>
    <cellWatch r="C14"/>
    <cellWatch r="C13"/>
  </cellWatch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5"/>
  <dimension ref="A1:C14"/>
  <sheetViews>
    <sheetView workbookViewId="0">
      <selection activeCell="B7" sqref="B7"/>
    </sheetView>
  </sheetViews>
  <sheetFormatPr baseColWidth="10" defaultRowHeight="15" x14ac:dyDescent="0.25"/>
  <cols>
    <col min="1" max="2" width="16.7109375" style="30" customWidth="1"/>
    <col min="3" max="3" width="14" style="30" customWidth="1"/>
    <col min="4" max="16384" width="11.42578125" style="30"/>
  </cols>
  <sheetData>
    <row r="1" spans="1:3" x14ac:dyDescent="0.25">
      <c r="A1" s="29" t="s">
        <v>114</v>
      </c>
    </row>
    <row r="2" spans="1:3" x14ac:dyDescent="0.25">
      <c r="A2" s="30">
        <v>2010</v>
      </c>
    </row>
    <row r="3" spans="1:3" x14ac:dyDescent="0.25">
      <c r="A3" s="44" t="s">
        <v>115</v>
      </c>
      <c r="B3" s="44" t="s">
        <v>105</v>
      </c>
      <c r="C3" s="44" t="s">
        <v>106</v>
      </c>
    </row>
    <row r="4" spans="1:3" x14ac:dyDescent="0.25">
      <c r="A4" t="s">
        <v>116</v>
      </c>
      <c r="B4">
        <v>2100</v>
      </c>
      <c r="C4">
        <v>900</v>
      </c>
    </row>
    <row r="5" spans="1:3" x14ac:dyDescent="0.25">
      <c r="A5" t="s">
        <v>117</v>
      </c>
      <c r="B5">
        <v>2300</v>
      </c>
      <c r="C5">
        <v>560</v>
      </c>
    </row>
    <row r="6" spans="1:3" x14ac:dyDescent="0.25">
      <c r="A6" t="s">
        <v>118</v>
      </c>
      <c r="B6" s="43">
        <v>3100</v>
      </c>
      <c r="C6">
        <v>800</v>
      </c>
    </row>
    <row r="7" spans="1:3" x14ac:dyDescent="0.25">
      <c r="A7" t="s">
        <v>120</v>
      </c>
      <c r="B7">
        <v>3200</v>
      </c>
      <c r="C7">
        <v>940</v>
      </c>
    </row>
    <row r="8" spans="1:3" x14ac:dyDescent="0.25">
      <c r="A8" t="s">
        <v>119</v>
      </c>
      <c r="B8">
        <v>1700</v>
      </c>
      <c r="C8">
        <v>400</v>
      </c>
    </row>
    <row r="9" spans="1:3" x14ac:dyDescent="0.25">
      <c r="A9"/>
      <c r="B9">
        <f>SUM(Sommer)</f>
        <v>12400</v>
      </c>
      <c r="C9">
        <f>SUM(Winter)</f>
        <v>3600</v>
      </c>
    </row>
    <row r="10" spans="1:3" x14ac:dyDescent="0.25">
      <c r="C10" s="41"/>
    </row>
    <row r="11" spans="1:3" x14ac:dyDescent="0.25">
      <c r="C11" s="41"/>
    </row>
    <row r="12" spans="1:3" x14ac:dyDescent="0.25">
      <c r="C12" s="41"/>
    </row>
    <row r="13" spans="1:3" x14ac:dyDescent="0.25">
      <c r="C13" s="42"/>
    </row>
    <row r="14" spans="1:3" x14ac:dyDescent="0.25">
      <c r="C14" s="42"/>
    </row>
  </sheetData>
  <pageMargins left="0.78740157499999996" right="0.78740157499999996" top="0.984251969" bottom="0.984251969" header="0.4921259845" footer="0.492125984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C14"/>
  <sheetViews>
    <sheetView workbookViewId="0">
      <selection activeCell="A3" sqref="A3"/>
    </sheetView>
  </sheetViews>
  <sheetFormatPr baseColWidth="10" defaultRowHeight="15" x14ac:dyDescent="0.25"/>
  <cols>
    <col min="1" max="2" width="16.7109375" style="30" customWidth="1"/>
    <col min="3" max="3" width="14" style="30" customWidth="1"/>
    <col min="4" max="16384" width="11.42578125" style="30"/>
  </cols>
  <sheetData>
    <row r="1" spans="1:3" x14ac:dyDescent="0.25">
      <c r="A1" s="29" t="s">
        <v>114</v>
      </c>
    </row>
    <row r="2" spans="1:3" x14ac:dyDescent="0.25">
      <c r="A2" s="30">
        <v>2011</v>
      </c>
    </row>
    <row r="3" spans="1:3" x14ac:dyDescent="0.25">
      <c r="A3" s="44" t="s">
        <v>115</v>
      </c>
      <c r="B3" s="44" t="s">
        <v>105</v>
      </c>
      <c r="C3" s="44" t="s">
        <v>106</v>
      </c>
    </row>
    <row r="4" spans="1:3" x14ac:dyDescent="0.25">
      <c r="A4" t="s">
        <v>116</v>
      </c>
      <c r="B4">
        <v>2100</v>
      </c>
      <c r="C4">
        <v>900</v>
      </c>
    </row>
    <row r="5" spans="1:3" x14ac:dyDescent="0.25">
      <c r="A5" t="s">
        <v>117</v>
      </c>
      <c r="B5">
        <v>2300</v>
      </c>
      <c r="C5">
        <v>560</v>
      </c>
    </row>
    <row r="6" spans="1:3" x14ac:dyDescent="0.25">
      <c r="A6" t="s">
        <v>118</v>
      </c>
      <c r="B6">
        <v>3100</v>
      </c>
      <c r="C6">
        <v>800</v>
      </c>
    </row>
    <row r="7" spans="1:3" x14ac:dyDescent="0.25">
      <c r="A7" t="s">
        <v>120</v>
      </c>
      <c r="B7">
        <v>3200</v>
      </c>
      <c r="C7">
        <v>940</v>
      </c>
    </row>
    <row r="8" spans="1:3" x14ac:dyDescent="0.25">
      <c r="A8" t="s">
        <v>119</v>
      </c>
      <c r="B8">
        <v>1700</v>
      </c>
      <c r="C8">
        <v>400</v>
      </c>
    </row>
    <row r="9" spans="1:3" x14ac:dyDescent="0.25">
      <c r="A9"/>
      <c r="B9">
        <f>SUM(Sommer)</f>
        <v>12400</v>
      </c>
      <c r="C9">
        <f>SUM(Winter)</f>
        <v>3600</v>
      </c>
    </row>
    <row r="10" spans="1:3" x14ac:dyDescent="0.25">
      <c r="C10" s="41"/>
    </row>
    <row r="11" spans="1:3" x14ac:dyDescent="0.25">
      <c r="C11" s="41"/>
    </row>
    <row r="12" spans="1:3" x14ac:dyDescent="0.25">
      <c r="C12" s="41"/>
    </row>
    <row r="13" spans="1:3" x14ac:dyDescent="0.25">
      <c r="C13" s="42"/>
    </row>
    <row r="14" spans="1:3" x14ac:dyDescent="0.25">
      <c r="C14" s="42"/>
    </row>
  </sheetData>
  <pageMargins left="0.78740157499999996" right="0.78740157499999996" top="0.984251969" bottom="0.984251969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7"/>
  <dimension ref="A1:B13"/>
  <sheetViews>
    <sheetView workbookViewId="0">
      <selection activeCell="B9" sqref="B9"/>
    </sheetView>
  </sheetViews>
  <sheetFormatPr baseColWidth="10" defaultRowHeight="12.75" x14ac:dyDescent="0.2"/>
  <cols>
    <col min="1" max="1" width="25.85546875" bestFit="1" customWidth="1"/>
    <col min="2" max="2" width="17" customWidth="1"/>
  </cols>
  <sheetData>
    <row r="1" spans="1:2" x14ac:dyDescent="0.2">
      <c r="A1" t="s">
        <v>121</v>
      </c>
    </row>
    <row r="3" spans="1:2" x14ac:dyDescent="0.2">
      <c r="A3" t="s">
        <v>122</v>
      </c>
      <c r="B3" s="43">
        <f>SUM('Italien 2010'!Sommer)+SUM('Italien 2011'!Sommer)</f>
        <v>24800</v>
      </c>
    </row>
    <row r="4" spans="1:2" x14ac:dyDescent="0.2">
      <c r="A4" s="36" t="s">
        <v>125</v>
      </c>
      <c r="B4" s="43">
        <f>SUM('Italien 2010'!Winter)+SUM('Italien 2011'!Winter)</f>
        <v>7200</v>
      </c>
    </row>
    <row r="5" spans="1:2" x14ac:dyDescent="0.2">
      <c r="A5" s="36" t="s">
        <v>123</v>
      </c>
      <c r="B5">
        <f>SUM('Italien 2010'!Venedig)+SUM('Italien 2011'!Venedig)+SUM('Italien 2010'!Adria)+SUM('Italien 2011'!Adria)</f>
        <v>13520</v>
      </c>
    </row>
    <row r="6" spans="1:2" x14ac:dyDescent="0.2">
      <c r="A6" s="36" t="s">
        <v>124</v>
      </c>
      <c r="B6">
        <f>SUM('Italien 2010:Italien 2011'!$B$9:$C$9)</f>
        <v>32000</v>
      </c>
    </row>
    <row r="8" spans="1:2" x14ac:dyDescent="0.2">
      <c r="B8" s="45">
        <v>2010</v>
      </c>
    </row>
    <row r="9" spans="1:2" x14ac:dyDescent="0.2">
      <c r="A9" t="s">
        <v>116</v>
      </c>
      <c r="B9">
        <f ca="1">SUM(INDIRECT("'Italien "&amp;$B$8&amp;"'!"&amp;A9))</f>
        <v>3000</v>
      </c>
    </row>
    <row r="10" spans="1:2" x14ac:dyDescent="0.2">
      <c r="A10" t="s">
        <v>117</v>
      </c>
      <c r="B10">
        <f t="shared" ref="B10:B13" ca="1" si="0">SUM(INDIRECT("'Italien "&amp;$B$8&amp;"'!"&amp;A10))</f>
        <v>2860</v>
      </c>
    </row>
    <row r="11" spans="1:2" x14ac:dyDescent="0.2">
      <c r="A11" t="s">
        <v>118</v>
      </c>
      <c r="B11">
        <f t="shared" ca="1" si="0"/>
        <v>3900</v>
      </c>
    </row>
    <row r="12" spans="1:2" x14ac:dyDescent="0.2">
      <c r="A12" t="s">
        <v>120</v>
      </c>
      <c r="B12">
        <f t="shared" ca="1" si="0"/>
        <v>4140</v>
      </c>
    </row>
    <row r="13" spans="1:2" x14ac:dyDescent="0.2">
      <c r="A13" t="s">
        <v>119</v>
      </c>
      <c r="B13">
        <f t="shared" ca="1" si="0"/>
        <v>2100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4"/>
  <dimension ref="A1:E12"/>
  <sheetViews>
    <sheetView workbookViewId="0">
      <selection activeCell="E8" sqref="E8"/>
    </sheetView>
  </sheetViews>
  <sheetFormatPr baseColWidth="10" defaultRowHeight="12.75" x14ac:dyDescent="0.2"/>
  <cols>
    <col min="1" max="1" width="14.28515625" customWidth="1"/>
    <col min="2" max="2" width="11.85546875" customWidth="1"/>
    <col min="4" max="4" width="10.5703125" customWidth="1"/>
  </cols>
  <sheetData>
    <row r="1" spans="1:5" x14ac:dyDescent="0.2">
      <c r="A1" s="1" t="s">
        <v>20</v>
      </c>
    </row>
    <row r="3" spans="1:5" x14ac:dyDescent="0.2">
      <c r="A3" t="s">
        <v>21</v>
      </c>
      <c r="B3" t="s">
        <v>22</v>
      </c>
    </row>
    <row r="4" spans="1:5" x14ac:dyDescent="0.2">
      <c r="A4" t="s">
        <v>24</v>
      </c>
      <c r="B4" t="s">
        <v>23</v>
      </c>
    </row>
    <row r="5" spans="1:5" x14ac:dyDescent="0.2">
      <c r="A5" t="s">
        <v>16</v>
      </c>
      <c r="B5" s="5">
        <f>E8+E11+E12</f>
        <v>8350</v>
      </c>
    </row>
    <row r="7" spans="1:5" x14ac:dyDescent="0.2">
      <c r="B7" t="s">
        <v>17</v>
      </c>
      <c r="C7" t="s">
        <v>18</v>
      </c>
      <c r="D7" t="s">
        <v>19</v>
      </c>
      <c r="E7" t="s">
        <v>25</v>
      </c>
    </row>
    <row r="8" spans="1:5" x14ac:dyDescent="0.2">
      <c r="A8" t="s">
        <v>10</v>
      </c>
      <c r="B8">
        <f>B9+B10</f>
        <v>700</v>
      </c>
      <c r="C8">
        <f>C9+C10</f>
        <v>750</v>
      </c>
      <c r="D8">
        <f>D9+D10</f>
        <v>780</v>
      </c>
      <c r="E8">
        <f>SUM(B8:D8)</f>
        <v>2230</v>
      </c>
    </row>
    <row r="9" spans="1:5" x14ac:dyDescent="0.2">
      <c r="A9" s="4" t="s">
        <v>11</v>
      </c>
      <c r="B9">
        <v>300</v>
      </c>
      <c r="C9">
        <v>350</v>
      </c>
      <c r="D9">
        <v>360</v>
      </c>
      <c r="E9">
        <f>SUM(B9:D9)</f>
        <v>1010</v>
      </c>
    </row>
    <row r="10" spans="1:5" x14ac:dyDescent="0.2">
      <c r="A10" s="4" t="s">
        <v>12</v>
      </c>
      <c r="B10">
        <v>400</v>
      </c>
      <c r="C10">
        <v>400</v>
      </c>
      <c r="D10">
        <v>420</v>
      </c>
      <c r="E10">
        <f>SUM(B10:D10)</f>
        <v>1220</v>
      </c>
    </row>
    <row r="11" spans="1:5" x14ac:dyDescent="0.2">
      <c r="A11" s="4" t="s">
        <v>13</v>
      </c>
      <c r="B11">
        <v>800</v>
      </c>
      <c r="C11">
        <v>810</v>
      </c>
      <c r="D11">
        <v>810</v>
      </c>
      <c r="E11">
        <f>SUM(B11:D11)</f>
        <v>2420</v>
      </c>
    </row>
    <row r="12" spans="1:5" x14ac:dyDescent="0.2">
      <c r="A12" t="s">
        <v>14</v>
      </c>
      <c r="B12">
        <v>1200</v>
      </c>
      <c r="C12">
        <v>1200</v>
      </c>
      <c r="D12">
        <v>1300</v>
      </c>
      <c r="E12">
        <f>SUM(B12:D12)</f>
        <v>3700</v>
      </c>
    </row>
  </sheetData>
  <phoneticPr fontId="3" type="noConversion"/>
  <pageMargins left="0.78740157499999996" right="0.78740157499999996" top="0.984251969" bottom="0.984251969" header="0.4921259845" footer="0.492125984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1:I18"/>
  <sheetViews>
    <sheetView workbookViewId="0"/>
  </sheetViews>
  <sheetFormatPr baseColWidth="10" defaultRowHeight="12.75" x14ac:dyDescent="0.2"/>
  <cols>
    <col min="1" max="1" width="23.7109375" customWidth="1"/>
    <col min="5" max="5" width="16.85546875" customWidth="1"/>
    <col min="6" max="6" width="14.7109375" bestFit="1" customWidth="1"/>
    <col min="7" max="7" width="6.5703125" customWidth="1"/>
    <col min="8" max="8" width="15.5703125" customWidth="1"/>
  </cols>
  <sheetData>
    <row r="1" spans="1:9" x14ac:dyDescent="0.2">
      <c r="A1" s="10">
        <f ca="1">TODAY()</f>
        <v>45994</v>
      </c>
      <c r="E1" t="s">
        <v>64</v>
      </c>
      <c r="F1" s="34">
        <v>5000</v>
      </c>
      <c r="H1" s="34">
        <v>10000</v>
      </c>
      <c r="I1" s="16">
        <v>0.01</v>
      </c>
    </row>
    <row r="2" spans="1:9" x14ac:dyDescent="0.2">
      <c r="A2" t="str">
        <f ca="1">"Projektbericht vom "&amp;TEXT(TODAY(),"TTTT, TT. MMMM JJJJ")</f>
        <v>Projektbericht vom Mittwoch, 03. Dezember 2025</v>
      </c>
      <c r="E2" t="s">
        <v>65</v>
      </c>
      <c r="F2" s="17" t="e">
        <f>VLOOKUP(F1,Provisionen,2)</f>
        <v>#N/A</v>
      </c>
      <c r="H2" s="34">
        <v>20000</v>
      </c>
      <c r="I2" s="16">
        <v>0.02</v>
      </c>
    </row>
    <row r="3" spans="1:9" x14ac:dyDescent="0.2">
      <c r="E3" t="s">
        <v>66</v>
      </c>
      <c r="F3" s="18" t="e">
        <f>F1*F2</f>
        <v>#N/A</v>
      </c>
      <c r="H3" s="34">
        <v>30000</v>
      </c>
      <c r="I3" s="16">
        <v>0.05</v>
      </c>
    </row>
    <row r="4" spans="1:9" x14ac:dyDescent="0.2">
      <c r="H4" s="34">
        <v>40000</v>
      </c>
      <c r="I4" s="16">
        <v>0.1</v>
      </c>
    </row>
    <row r="5" spans="1:9" x14ac:dyDescent="0.2">
      <c r="H5" s="34">
        <v>80000</v>
      </c>
      <c r="I5" s="16">
        <v>0.2</v>
      </c>
    </row>
    <row r="6" spans="1:9" x14ac:dyDescent="0.2">
      <c r="A6" t="s">
        <v>57</v>
      </c>
      <c r="B6" t="s">
        <v>60</v>
      </c>
      <c r="H6" s="34">
        <v>100000</v>
      </c>
      <c r="I6" s="16">
        <v>0.25</v>
      </c>
    </row>
    <row r="7" spans="1:9" x14ac:dyDescent="0.2">
      <c r="A7" t="s">
        <v>58</v>
      </c>
      <c r="B7" s="11">
        <v>2.99</v>
      </c>
    </row>
    <row r="8" spans="1:9" x14ac:dyDescent="0.2">
      <c r="A8" t="s">
        <v>59</v>
      </c>
      <c r="B8" t="e">
        <f>B6*B7</f>
        <v>#VALUE!</v>
      </c>
    </row>
    <row r="11" spans="1:9" x14ac:dyDescent="0.2">
      <c r="A11" t="s">
        <v>61</v>
      </c>
      <c r="B11">
        <v>0</v>
      </c>
    </row>
    <row r="12" spans="1:9" x14ac:dyDescent="0.2">
      <c r="A12" t="s">
        <v>62</v>
      </c>
      <c r="B12">
        <v>3200</v>
      </c>
    </row>
    <row r="13" spans="1:9" x14ac:dyDescent="0.2">
      <c r="A13" t="s">
        <v>63</v>
      </c>
      <c r="B13" t="e">
        <f>B12/B11</f>
        <v>#DIV/0!</v>
      </c>
    </row>
    <row r="15" spans="1:9" ht="13.5" thickBot="1" x14ac:dyDescent="0.25"/>
    <row r="16" spans="1:9" ht="13.5" thickBot="1" x14ac:dyDescent="0.25">
      <c r="A16" s="12" t="e">
        <f>TRIM(Hugo Habicht)</f>
        <v>#NAME?</v>
      </c>
      <c r="B16" s="13" t="str">
        <f>TRIM("Hugo Habicht")</f>
        <v>Hugo Habicht</v>
      </c>
    </row>
    <row r="17" spans="1:2" ht="13.5" thickBot="1" x14ac:dyDescent="0.25">
      <c r="A17" s="14" t="e">
        <f>VALUE(Zwanzig)</f>
        <v>#NAME?</v>
      </c>
      <c r="B17" s="15">
        <f>VALUE("20")</f>
        <v>20</v>
      </c>
    </row>
    <row r="18" spans="1:2" ht="13.5" thickBot="1" x14ac:dyDescent="0.25">
      <c r="A18" s="14" t="e">
        <f>LEFT(Text,2)</f>
        <v>#NAME?</v>
      </c>
      <c r="B18" s="15" t="str">
        <f>LEFT("Text",2)</f>
        <v>Te</v>
      </c>
    </row>
  </sheetData>
  <phoneticPr fontId="3" type="noConversion"/>
  <pageMargins left="0.78740157499999996" right="0.78740157499999996" top="0.984251969" bottom="0.984251969" header="0.4921259845" footer="0.4921259845"/>
  <headerFooter alignWithMargins="0"/>
  <ignoredErrors>
    <ignoredError sqref="B8 B13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Dollarkurs</vt:lpstr>
      <vt:lpstr>Abschreibung</vt:lpstr>
      <vt:lpstr>Datum in Text</vt:lpstr>
      <vt:lpstr>Versuch</vt:lpstr>
      <vt:lpstr>Italien 2010</vt:lpstr>
      <vt:lpstr>Italien 2011</vt:lpstr>
      <vt:lpstr>Auswertung</vt:lpstr>
      <vt:lpstr>Kosten</vt:lpstr>
      <vt:lpstr>Fehler</vt:lpstr>
      <vt:lpstr>Materialschein</vt:lpstr>
      <vt:lpstr>Rechnung</vt:lpstr>
      <vt:lpstr>Zufallszahlen</vt:lpstr>
      <vt:lpstr>Umsatz</vt:lpstr>
      <vt:lpstr>Zwischensummen</vt:lpstr>
      <vt:lpstr>SUMME</vt:lpstr>
      <vt:lpstr>RMZ</vt:lpstr>
      <vt:lpstr>Schachtel</vt:lpstr>
      <vt:lpstr>'Italien 2010'!Adria</vt:lpstr>
      <vt:lpstr>'Italien 2011'!Adria</vt:lpstr>
      <vt:lpstr>Gesamtkosten</vt:lpstr>
      <vt:lpstr>'Italien 2010'!Neapel</vt:lpstr>
      <vt:lpstr>'Italien 2011'!Neapel</vt:lpstr>
      <vt:lpstr>Provisionen</vt:lpstr>
      <vt:lpstr>'Italien 2010'!Reiseziel</vt:lpstr>
      <vt:lpstr>'Italien 2011'!Reiseziel</vt:lpstr>
      <vt:lpstr>'Italien 2010'!Sizilien</vt:lpstr>
      <vt:lpstr>'Italien 2011'!Sizilien</vt:lpstr>
      <vt:lpstr>'Italien 2010'!Sommer</vt:lpstr>
      <vt:lpstr>'Italien 2011'!Sommer</vt:lpstr>
      <vt:lpstr>'Italien 2010'!Toskana</vt:lpstr>
      <vt:lpstr>'Italien 2011'!Toskana</vt:lpstr>
      <vt:lpstr>'Italien 2010'!Venedig</vt:lpstr>
      <vt:lpstr>'Italien 2011'!Venedig</vt:lpstr>
      <vt:lpstr>'Italien 2010'!Winter</vt:lpstr>
      <vt:lpstr>'Italien 2011'!Winter</vt:lpstr>
    </vt:vector>
  </TitlesOfParts>
  <Company>Verlag Markt &amp; Technik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2010/2013 Formeln und Funktionen</dc:title>
  <dc:subject>Grundlagen Beispiele</dc:subject>
  <dc:creator>Ignatz Schels</dc:creator>
  <cp:lastModifiedBy>Ignatz M. Schels</cp:lastModifiedBy>
  <dcterms:created xsi:type="dcterms:W3CDTF">2004-12-27T09:30:25Z</dcterms:created>
  <dcterms:modified xsi:type="dcterms:W3CDTF">2025-12-03T09:44:20Z</dcterms:modified>
</cp:coreProperties>
</file>